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2_Buscar\"/>
    </mc:Choice>
  </mc:AlternateContent>
  <xr:revisionPtr revIDLastSave="0" documentId="13_ncr:1_{82623B86-0899-46D8-B194-F835F28D70BF}" xr6:coauthVersionLast="45" xr6:coauthVersionMax="45" xr10:uidLastSave="{00000000-0000-0000-0000-000000000000}"/>
  <bookViews>
    <workbookView xWindow="-120" yWindow="-120" windowWidth="20730" windowHeight="11160" xr2:uid="{EAB2F8F8-867B-4415-BD5B-0693D10D700E}"/>
  </bookViews>
  <sheets>
    <sheet name="Desarrollo" sheetId="3" r:id="rId1"/>
    <sheet name="TablasDe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3" l="1"/>
  <c r="Q8" i="3"/>
  <c r="Q9" i="3"/>
  <c r="Q10" i="3"/>
  <c r="Q11" i="3"/>
  <c r="Q12" i="3"/>
  <c r="Q13" i="3"/>
  <c r="Q6" i="3"/>
  <c r="P7" i="3"/>
  <c r="P8" i="3"/>
  <c r="P9" i="3"/>
  <c r="P10" i="3"/>
  <c r="P11" i="3"/>
  <c r="P12" i="3"/>
  <c r="P13" i="3"/>
  <c r="P6" i="3"/>
  <c r="O7" i="3"/>
  <c r="O8" i="3"/>
  <c r="O9" i="3"/>
  <c r="O10" i="3"/>
  <c r="O11" i="3"/>
  <c r="O12" i="3"/>
  <c r="O13" i="3"/>
  <c r="O6" i="3"/>
  <c r="N7" i="3"/>
  <c r="N8" i="3"/>
  <c r="N9" i="3"/>
  <c r="N10" i="3"/>
  <c r="N11" i="3"/>
  <c r="N12" i="3"/>
  <c r="N13" i="3"/>
  <c r="N6" i="3"/>
  <c r="M7" i="3"/>
  <c r="M8" i="3"/>
  <c r="M9" i="3"/>
  <c r="M10" i="3"/>
  <c r="M11" i="3"/>
  <c r="M12" i="3"/>
  <c r="M13" i="3"/>
  <c r="M6" i="3"/>
  <c r="L7" i="3"/>
  <c r="L8" i="3"/>
  <c r="L9" i="3"/>
  <c r="L10" i="3"/>
  <c r="L11" i="3"/>
  <c r="L12" i="3"/>
  <c r="L13" i="3"/>
  <c r="L6" i="3"/>
  <c r="K7" i="3"/>
  <c r="K8" i="3"/>
  <c r="K9" i="3"/>
  <c r="K10" i="3"/>
  <c r="K11" i="3"/>
  <c r="K12" i="3"/>
  <c r="K13" i="3"/>
  <c r="K6" i="3"/>
  <c r="J7" i="3"/>
  <c r="J8" i="3"/>
  <c r="J9" i="3"/>
  <c r="J10" i="3"/>
  <c r="J11" i="3"/>
  <c r="J12" i="3"/>
  <c r="J13" i="3"/>
  <c r="J6" i="3"/>
  <c r="I7" i="3"/>
  <c r="I8" i="3"/>
  <c r="I9" i="3"/>
  <c r="I10" i="3"/>
  <c r="I11" i="3"/>
  <c r="I12" i="3"/>
  <c r="I13" i="3"/>
  <c r="I6" i="3"/>
</calcChain>
</file>

<file path=xl/sharedStrings.xml><?xml version="1.0" encoding="utf-8"?>
<sst xmlns="http://schemas.openxmlformats.org/spreadsheetml/2006/main" count="80" uniqueCount="53">
  <si>
    <t>Rango de ingreso (en pesos)</t>
  </si>
  <si>
    <t>Monto de la asignación</t>
  </si>
  <si>
    <t>El monto mensual de la Asignación Familiar depende del ingreso del trabajador.</t>
  </si>
  <si>
    <t>Los valores vigentes, a contar del 1 de marzo de 2020 son: </t>
  </si>
  <si>
    <t>Y más…</t>
  </si>
  <si>
    <t>Nombre</t>
  </si>
  <si>
    <t>Cargas</t>
  </si>
  <si>
    <t>Salario</t>
  </si>
  <si>
    <t>Planilla de Pagos</t>
  </si>
  <si>
    <t>Isapre</t>
  </si>
  <si>
    <t>Departamento</t>
  </si>
  <si>
    <t>Escalafon</t>
  </si>
  <si>
    <t>Gratific.</t>
  </si>
  <si>
    <t>Bono Prod.</t>
  </si>
  <si>
    <t>Aguinaldo</t>
  </si>
  <si>
    <t>Sueldo Bruto</t>
  </si>
  <si>
    <t>Desc. AFP</t>
  </si>
  <si>
    <t>Adelanto</t>
  </si>
  <si>
    <t>Sueldo Neto</t>
  </si>
  <si>
    <t>Mario Soto</t>
  </si>
  <si>
    <t>Fonasa</t>
  </si>
  <si>
    <t>Publicidad</t>
  </si>
  <si>
    <t>A</t>
  </si>
  <si>
    <t>Rodrigo Reyes</t>
  </si>
  <si>
    <t>Ventas</t>
  </si>
  <si>
    <t>C</t>
  </si>
  <si>
    <t>Ingeniería</t>
  </si>
  <si>
    <t>B</t>
  </si>
  <si>
    <t>Angela Pérez</t>
  </si>
  <si>
    <t>D</t>
  </si>
  <si>
    <t>Jorge Ortiz</t>
  </si>
  <si>
    <t>Jaime Toro</t>
  </si>
  <si>
    <t>María Lepe</t>
  </si>
  <si>
    <t>Gratif.</t>
  </si>
  <si>
    <t>B. Prod.</t>
  </si>
  <si>
    <t>Escalafón</t>
  </si>
  <si>
    <t>Aguin.</t>
  </si>
  <si>
    <t>Descto.</t>
  </si>
  <si>
    <t>descuento AFP</t>
  </si>
  <si>
    <t>Asignacón Familiar</t>
  </si>
  <si>
    <t>La asignación familiar se calcula en base a la cantidad de cargas, de acuerdo a la tabla de la Hoja "TablaDeDatos"</t>
  </si>
  <si>
    <t>La gratificación se calcula con el porcentaje que está en la hoja de tablas multiplicada por el salario</t>
  </si>
  <si>
    <t>El bono de producción se calcula con el porcentaje que está en la hoja de tablas, multiplicado por el salario</t>
  </si>
  <si>
    <t>El aguinaldo se calcula en base al escalafón que pertenece la persona</t>
  </si>
  <si>
    <t>María Jara</t>
  </si>
  <si>
    <t>Genoveva Martínez</t>
  </si>
  <si>
    <t>Salud</t>
  </si>
  <si>
    <t>El sueldo Bruto es la suma del salario+Asignación familiar+Gratificación+Bono Producción+Aguinaldo</t>
  </si>
  <si>
    <t>Desc. Salud</t>
  </si>
  <si>
    <t>El Descuento por Salud se calcula en base a la tabla multiplicado por el Sueldo Bruto</t>
  </si>
  <si>
    <t>El Descuento por AFP es fija y cada persona se le aplica un porcentaje distinto, por el sueldo bruto</t>
  </si>
  <si>
    <t>El adelanto se calcula con la tabla obteniendo su porcentaje multiplicado por el sueldo bruto</t>
  </si>
  <si>
    <t>El sueldo Neto se calcula restando los descuentos al sueldo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</si>
</sst>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6" formatCode="_-* #,##0_-;\-* #,##0_-;_-* &quot;-&quot;_-;_-@_-"/>
    <numFmt numFmtId="167" formatCode="_-&quot;$&quot;\ * #,##0_-;\-&quot;$&quot;\ * #,##0_-;_-&quot;$&quot;\ * &quot;-&quot;_-;_-@_-"/>
    <numFmt numFmtId="168" formatCode="_ &quot;$&quot;* #,##0.0_ ;_ &quot;$&quot;* \-#,##0.0_ ;_ &quot;$&quot;* &quot;-&quot;_ ;_ @_ "/>
    <numFmt numFmtId="169" formatCode="_-&quot;$&quot;\ * #,##0.0_-;\-&quot;$&quot;\ * #,##0.0_-;_-&quot;$&quot;\ 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42" fontId="0" fillId="0" borderId="1" xfId="1" applyFont="1" applyBorder="1"/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9" xfId="0" applyBorder="1"/>
    <xf numFmtId="166" fontId="5" fillId="0" borderId="0" xfId="2" applyFill="1" applyBorder="1"/>
    <xf numFmtId="9" fontId="5" fillId="0" borderId="6" xfId="4" applyBorder="1" applyAlignment="1">
      <alignment horizontal="center"/>
    </xf>
    <xf numFmtId="9" fontId="5" fillId="0" borderId="7" xfId="4" applyBorder="1" applyAlignment="1">
      <alignment horizontal="center"/>
    </xf>
    <xf numFmtId="0" fontId="0" fillId="0" borderId="5" xfId="0" applyBorder="1" applyAlignment="1">
      <alignment horizontal="center"/>
    </xf>
    <xf numFmtId="9" fontId="5" fillId="0" borderId="1" xfId="4" applyBorder="1" applyAlignment="1">
      <alignment horizontal="center"/>
    </xf>
    <xf numFmtId="9" fontId="5" fillId="0" borderId="11" xfId="4" applyBorder="1" applyAlignment="1">
      <alignment horizontal="center"/>
    </xf>
    <xf numFmtId="0" fontId="0" fillId="0" borderId="8" xfId="0" applyBorder="1" applyAlignment="1">
      <alignment horizontal="center"/>
    </xf>
    <xf numFmtId="9" fontId="5" fillId="0" borderId="10" xfId="4" applyBorder="1" applyAlignment="1">
      <alignment horizontal="center"/>
    </xf>
    <xf numFmtId="9" fontId="5" fillId="0" borderId="12" xfId="4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2" fontId="5" fillId="0" borderId="1" xfId="1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/>
    <xf numFmtId="9" fontId="0" fillId="0" borderId="1" xfId="0" applyNumberFormat="1" applyBorder="1"/>
    <xf numFmtId="167" fontId="5" fillId="3" borderId="1" xfId="3" applyFill="1" applyBorder="1"/>
    <xf numFmtId="0" fontId="3" fillId="4" borderId="0" xfId="0" applyFont="1" applyFill="1" applyAlignment="1">
      <alignment horizontal="center" vertical="center"/>
    </xf>
    <xf numFmtId="42" fontId="0" fillId="0" borderId="1" xfId="0" applyNumberFormat="1" applyBorder="1" applyAlignment="1">
      <alignment horizontal="center"/>
    </xf>
    <xf numFmtId="168" fontId="5" fillId="0" borderId="1" xfId="1" applyNumberFormat="1" applyFont="1" applyFill="1" applyBorder="1"/>
    <xf numFmtId="169" fontId="5" fillId="0" borderId="1" xfId="2" applyNumberFormat="1" applyFill="1" applyBorder="1"/>
  </cellXfs>
  <cellStyles count="5">
    <cellStyle name="Millares [0]_Ejercicios buscarv " xfId="2" xr:uid="{CD34678A-D1AC-4811-8ED1-10673D3380BF}"/>
    <cellStyle name="Moneda [0]" xfId="1" builtinId="7"/>
    <cellStyle name="Moneda [0]_Ejercicios buscarv " xfId="3" xr:uid="{BFE0E94B-06ED-4D98-B9B2-114CBAD955D0}"/>
    <cellStyle name="Normal" xfId="0" builtinId="0"/>
    <cellStyle name="Porcentual_Ejercicios buscarv " xfId="4" xr:uid="{E7585027-B74A-4A5C-85FC-118534DC6A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4DCD-834E-4D9A-8183-DA3AE28AED52}">
  <dimension ref="B3:Q24"/>
  <sheetViews>
    <sheetView tabSelected="1" zoomScale="85" zoomScaleNormal="85" workbookViewId="0">
      <selection activeCell="N19" sqref="N19"/>
    </sheetView>
  </sheetViews>
  <sheetFormatPr baseColWidth="10" defaultRowHeight="15" x14ac:dyDescent="0.25"/>
  <cols>
    <col min="2" max="2" width="18.85546875" customWidth="1"/>
    <col min="13" max="13" width="12.140625" bestFit="1" customWidth="1"/>
  </cols>
  <sheetData>
    <row r="3" spans="2:17" ht="18" x14ac:dyDescent="0.25">
      <c r="B3" s="29" t="s">
        <v>8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2:17" ht="25.5" x14ac:dyDescent="0.25">
      <c r="B5" s="25" t="s">
        <v>5</v>
      </c>
      <c r="C5" s="25" t="s">
        <v>7</v>
      </c>
      <c r="D5" s="25" t="s">
        <v>38</v>
      </c>
      <c r="E5" s="25" t="s">
        <v>46</v>
      </c>
      <c r="F5" s="25" t="s">
        <v>10</v>
      </c>
      <c r="G5" s="25" t="s">
        <v>11</v>
      </c>
      <c r="H5" s="25" t="s">
        <v>6</v>
      </c>
      <c r="I5" s="25" t="s">
        <v>39</v>
      </c>
      <c r="J5" s="25" t="s">
        <v>12</v>
      </c>
      <c r="K5" s="25" t="s">
        <v>13</v>
      </c>
      <c r="L5" s="25" t="s">
        <v>14</v>
      </c>
      <c r="M5" s="25" t="s">
        <v>15</v>
      </c>
      <c r="N5" s="25" t="s">
        <v>48</v>
      </c>
      <c r="O5" s="25" t="s">
        <v>16</v>
      </c>
      <c r="P5" s="25" t="s">
        <v>17</v>
      </c>
      <c r="Q5" s="25" t="s">
        <v>18</v>
      </c>
    </row>
    <row r="6" spans="2:17" x14ac:dyDescent="0.25">
      <c r="B6" s="1" t="s">
        <v>19</v>
      </c>
      <c r="C6" s="24">
        <v>446386</v>
      </c>
      <c r="D6" s="27">
        <v>0.13</v>
      </c>
      <c r="E6" s="1" t="s">
        <v>20</v>
      </c>
      <c r="F6" s="1" t="s">
        <v>21</v>
      </c>
      <c r="G6" s="10" t="s">
        <v>22</v>
      </c>
      <c r="H6" s="10">
        <v>3</v>
      </c>
      <c r="I6" s="30">
        <f>VLOOKUP(C6,TablasDeDatos!$B$7:$D$10,3,1)*H6</f>
        <v>24219</v>
      </c>
      <c r="J6" s="31">
        <f>VLOOKUP(F6,TablasDeDatos!$B$14:$E$16,2,0)*C6</f>
        <v>53566.32</v>
      </c>
      <c r="K6" s="31">
        <f>VLOOKUP(F6,TablasDeDatos!$B$14:$E$16,3,0)*C6</f>
        <v>156235.09999999998</v>
      </c>
      <c r="L6" s="31">
        <f>VLOOKUP(G6,TablasDeDatos!$G$14:$H$17,2,0)*C6</f>
        <v>31247.020000000004</v>
      </c>
      <c r="M6" s="28">
        <f>C6+SUM(I6:L6)</f>
        <v>711653.44</v>
      </c>
      <c r="N6" s="32">
        <f>VLOOKUP(E6,TablasDeDatos!$B$20:$C$21,2,0)*M6</f>
        <v>42699.206399999995</v>
      </c>
      <c r="O6" s="31">
        <f>M6*D6</f>
        <v>92514.947199999995</v>
      </c>
      <c r="P6" s="31">
        <f>VLOOKUP(F6,TablasDeDatos!$B$14:$E$16,3,0)*M6</f>
        <v>249078.70399999997</v>
      </c>
      <c r="Q6" s="28">
        <f>M6-SUM(N6:P6)</f>
        <v>327360.58239999996</v>
      </c>
    </row>
    <row r="7" spans="2:17" x14ac:dyDescent="0.25">
      <c r="B7" s="1" t="s">
        <v>23</v>
      </c>
      <c r="C7" s="24">
        <v>601140</v>
      </c>
      <c r="D7" s="27">
        <v>0.12</v>
      </c>
      <c r="E7" s="1" t="s">
        <v>9</v>
      </c>
      <c r="F7" s="1" t="s">
        <v>24</v>
      </c>
      <c r="G7" s="10" t="s">
        <v>25</v>
      </c>
      <c r="H7" s="10">
        <v>2</v>
      </c>
      <c r="I7" s="30">
        <f>VLOOKUP(C7,TablasDeDatos!$B$7:$D$10,3,1)*H7</f>
        <v>5102</v>
      </c>
      <c r="J7" s="31">
        <f>VLOOKUP(F7,TablasDeDatos!$B$14:$E$16,2,0)*C7</f>
        <v>180342</v>
      </c>
      <c r="K7" s="31">
        <f>VLOOKUP(F7,TablasDeDatos!$B$14:$E$16,3,0)*C7</f>
        <v>60114</v>
      </c>
      <c r="L7" s="31">
        <f>VLOOKUP(G7,TablasDeDatos!$G$14:$H$17,2,0)*C7</f>
        <v>60114</v>
      </c>
      <c r="M7" s="28">
        <f t="shared" ref="M7:M13" si="0">C7+SUM(I7:L7)</f>
        <v>906812</v>
      </c>
      <c r="N7" s="32">
        <f>VLOOKUP(E7,TablasDeDatos!$B$20:$C$21,2,0)*M7</f>
        <v>72544.960000000006</v>
      </c>
      <c r="O7" s="31">
        <f t="shared" ref="O7:O13" si="1">M7*D7</f>
        <v>108817.44</v>
      </c>
      <c r="P7" s="31">
        <f>VLOOKUP(F7,TablasDeDatos!$B$14:$E$16,3,0)*M7</f>
        <v>90681.200000000012</v>
      </c>
      <c r="Q7" s="28">
        <f t="shared" ref="Q7:Q13" si="2">M7-SUM(N7:P7)</f>
        <v>634768.39999999991</v>
      </c>
    </row>
    <row r="8" spans="2:17" x14ac:dyDescent="0.25">
      <c r="B8" s="1" t="s">
        <v>44</v>
      </c>
      <c r="C8" s="24">
        <v>612498</v>
      </c>
      <c r="D8" s="27">
        <v>0.14000000000000001</v>
      </c>
      <c r="E8" s="1" t="s">
        <v>9</v>
      </c>
      <c r="F8" s="1" t="s">
        <v>26</v>
      </c>
      <c r="G8" s="10" t="s">
        <v>27</v>
      </c>
      <c r="H8" s="10">
        <v>4</v>
      </c>
      <c r="I8" s="30">
        <f>VLOOKUP(C8,TablasDeDatos!$B$7:$D$10,3,1)*H8</f>
        <v>10204</v>
      </c>
      <c r="J8" s="31">
        <f>VLOOKUP(F8,TablasDeDatos!$B$14:$E$16,2,0)*C8</f>
        <v>128624.58</v>
      </c>
      <c r="K8" s="31">
        <f>VLOOKUP(F8,TablasDeDatos!$B$14:$E$16,3,0)*C8</f>
        <v>122499.6</v>
      </c>
      <c r="L8" s="31">
        <f>VLOOKUP(G8,TablasDeDatos!$G$14:$H$17,2,0)*C8</f>
        <v>48999.840000000004</v>
      </c>
      <c r="M8" s="28">
        <f t="shared" si="0"/>
        <v>922826.02</v>
      </c>
      <c r="N8" s="32">
        <f>VLOOKUP(E8,TablasDeDatos!$B$20:$C$21,2,0)*M8</f>
        <v>73826.081600000005</v>
      </c>
      <c r="O8" s="31">
        <f t="shared" si="1"/>
        <v>129195.64280000002</v>
      </c>
      <c r="P8" s="31">
        <f>VLOOKUP(F8,TablasDeDatos!$B$14:$E$16,3,0)*M8</f>
        <v>184565.20400000003</v>
      </c>
      <c r="Q8" s="28">
        <f t="shared" si="2"/>
        <v>535239.09159999993</v>
      </c>
    </row>
    <row r="9" spans="2:17" x14ac:dyDescent="0.25">
      <c r="B9" s="1" t="s">
        <v>28</v>
      </c>
      <c r="C9" s="24">
        <v>307474</v>
      </c>
      <c r="D9" s="27">
        <v>0.13</v>
      </c>
      <c r="E9" s="1" t="s">
        <v>9</v>
      </c>
      <c r="F9" s="1" t="s">
        <v>24</v>
      </c>
      <c r="G9" s="10" t="s">
        <v>29</v>
      </c>
      <c r="H9" s="10">
        <v>2</v>
      </c>
      <c r="I9" s="30">
        <f>VLOOKUP(C9,TablasDeDatos!$B$7:$D$10,3,1)*H9</f>
        <v>26310</v>
      </c>
      <c r="J9" s="31">
        <f>VLOOKUP(F9,TablasDeDatos!$B$14:$E$16,2,0)*C9</f>
        <v>92242.2</v>
      </c>
      <c r="K9" s="31">
        <f>VLOOKUP(F9,TablasDeDatos!$B$14:$E$16,3,0)*C9</f>
        <v>30747.4</v>
      </c>
      <c r="L9" s="31">
        <f>VLOOKUP(G9,TablasDeDatos!$G$14:$H$17,2,0)*C9</f>
        <v>36896.879999999997</v>
      </c>
      <c r="M9" s="28">
        <f t="shared" si="0"/>
        <v>493670.48</v>
      </c>
      <c r="N9" s="32">
        <f>VLOOKUP(E9,TablasDeDatos!$B$20:$C$21,2,0)*M9</f>
        <v>39493.638399999996</v>
      </c>
      <c r="O9" s="31">
        <f t="shared" si="1"/>
        <v>64177.162400000001</v>
      </c>
      <c r="P9" s="31">
        <f>VLOOKUP(F9,TablasDeDatos!$B$14:$E$16,3,0)*M9</f>
        <v>49367.048000000003</v>
      </c>
      <c r="Q9" s="28">
        <f t="shared" si="2"/>
        <v>340632.63119999995</v>
      </c>
    </row>
    <row r="10" spans="2:17" x14ac:dyDescent="0.25">
      <c r="B10" s="1" t="s">
        <v>30</v>
      </c>
      <c r="C10" s="24">
        <v>847481</v>
      </c>
      <c r="D10" s="27">
        <v>0.12</v>
      </c>
      <c r="E10" s="1" t="s">
        <v>20</v>
      </c>
      <c r="F10" s="1" t="s">
        <v>21</v>
      </c>
      <c r="G10" s="10" t="s">
        <v>29</v>
      </c>
      <c r="H10" s="10">
        <v>0</v>
      </c>
      <c r="I10" s="30">
        <f>VLOOKUP(C10,TablasDeDatos!$B$7:$D$10,3,1)*H10</f>
        <v>0</v>
      </c>
      <c r="J10" s="31">
        <f>VLOOKUP(F10,TablasDeDatos!$B$14:$E$16,2,0)*C10</f>
        <v>101697.72</v>
      </c>
      <c r="K10" s="31">
        <f>VLOOKUP(F10,TablasDeDatos!$B$14:$E$16,3,0)*C10</f>
        <v>296618.34999999998</v>
      </c>
      <c r="L10" s="31">
        <f>VLOOKUP(G10,TablasDeDatos!$G$14:$H$17,2,0)*C10</f>
        <v>101697.72</v>
      </c>
      <c r="M10" s="28">
        <f t="shared" si="0"/>
        <v>1347494.79</v>
      </c>
      <c r="N10" s="32">
        <f>VLOOKUP(E10,TablasDeDatos!$B$20:$C$21,2,0)*M10</f>
        <v>80849.687399999995</v>
      </c>
      <c r="O10" s="31">
        <f t="shared" si="1"/>
        <v>161699.37479999999</v>
      </c>
      <c r="P10" s="31">
        <f>VLOOKUP(F10,TablasDeDatos!$B$14:$E$16,3,0)*M10</f>
        <v>471623.1765</v>
      </c>
      <c r="Q10" s="28">
        <f t="shared" si="2"/>
        <v>633322.55130000005</v>
      </c>
    </row>
    <row r="11" spans="2:17" x14ac:dyDescent="0.25">
      <c r="B11" s="1" t="s">
        <v>45</v>
      </c>
      <c r="C11" s="24">
        <v>652850</v>
      </c>
      <c r="D11" s="27">
        <v>0.12</v>
      </c>
      <c r="E11" s="1" t="s">
        <v>9</v>
      </c>
      <c r="F11" s="1" t="s">
        <v>26</v>
      </c>
      <c r="G11" s="10" t="s">
        <v>27</v>
      </c>
      <c r="H11" s="10">
        <v>0</v>
      </c>
      <c r="I11" s="30">
        <f>VLOOKUP(C11,TablasDeDatos!$B$7:$D$10,3,1)*H11</f>
        <v>0</v>
      </c>
      <c r="J11" s="31">
        <f>VLOOKUP(F11,TablasDeDatos!$B$14:$E$16,2,0)*C11</f>
        <v>137098.5</v>
      </c>
      <c r="K11" s="31">
        <f>VLOOKUP(F11,TablasDeDatos!$B$14:$E$16,3,0)*C11</f>
        <v>130570</v>
      </c>
      <c r="L11" s="31">
        <f>VLOOKUP(G11,TablasDeDatos!$G$14:$H$17,2,0)*C11</f>
        <v>52228</v>
      </c>
      <c r="M11" s="28">
        <f t="shared" si="0"/>
        <v>972746.5</v>
      </c>
      <c r="N11" s="32">
        <f>VLOOKUP(E11,TablasDeDatos!$B$20:$C$21,2,0)*M11</f>
        <v>77819.72</v>
      </c>
      <c r="O11" s="31">
        <f t="shared" si="1"/>
        <v>116729.58</v>
      </c>
      <c r="P11" s="31">
        <f>VLOOKUP(F11,TablasDeDatos!$B$14:$E$16,3,0)*M11</f>
        <v>194549.30000000002</v>
      </c>
      <c r="Q11" s="28">
        <f t="shared" si="2"/>
        <v>583647.9</v>
      </c>
    </row>
    <row r="12" spans="2:17" x14ac:dyDescent="0.25">
      <c r="B12" s="1" t="s">
        <v>31</v>
      </c>
      <c r="C12" s="24">
        <v>342373</v>
      </c>
      <c r="D12" s="27">
        <v>0.14000000000000001</v>
      </c>
      <c r="E12" s="1" t="s">
        <v>9</v>
      </c>
      <c r="F12" s="1" t="s">
        <v>21</v>
      </c>
      <c r="G12" s="10" t="s">
        <v>22</v>
      </c>
      <c r="H12" s="10">
        <v>2</v>
      </c>
      <c r="I12" s="30">
        <f>VLOOKUP(C12,TablasDeDatos!$B$7:$D$10,3,1)*H12</f>
        <v>16146</v>
      </c>
      <c r="J12" s="31">
        <f>VLOOKUP(F12,TablasDeDatos!$B$14:$E$16,2,0)*C12</f>
        <v>41084.76</v>
      </c>
      <c r="K12" s="31">
        <f>VLOOKUP(F12,TablasDeDatos!$B$14:$E$16,3,0)*C12</f>
        <v>119830.54999999999</v>
      </c>
      <c r="L12" s="31">
        <f>VLOOKUP(G12,TablasDeDatos!$G$14:$H$17,2,0)*C12</f>
        <v>23966.11</v>
      </c>
      <c r="M12" s="28">
        <f t="shared" si="0"/>
        <v>543400.41999999993</v>
      </c>
      <c r="N12" s="32">
        <f>VLOOKUP(E12,TablasDeDatos!$B$20:$C$21,2,0)*M12</f>
        <v>43472.033599999995</v>
      </c>
      <c r="O12" s="31">
        <f t="shared" si="1"/>
        <v>76076.058799999999</v>
      </c>
      <c r="P12" s="31">
        <f>VLOOKUP(F12,TablasDeDatos!$B$14:$E$16,3,0)*M12</f>
        <v>190190.14699999997</v>
      </c>
      <c r="Q12" s="28">
        <f t="shared" si="2"/>
        <v>233662.18059999996</v>
      </c>
    </row>
    <row r="13" spans="2:17" x14ac:dyDescent="0.25">
      <c r="B13" s="1" t="s">
        <v>32</v>
      </c>
      <c r="C13" s="24">
        <v>566736</v>
      </c>
      <c r="D13" s="27">
        <v>0.13</v>
      </c>
      <c r="E13" s="1" t="s">
        <v>20</v>
      </c>
      <c r="F13" s="1" t="s">
        <v>26</v>
      </c>
      <c r="G13" s="10" t="s">
        <v>22</v>
      </c>
      <c r="H13" s="10">
        <v>3</v>
      </c>
      <c r="I13" s="30">
        <f>VLOOKUP(C13,TablasDeDatos!$B$7:$D$10,3,1)*H13</f>
        <v>7653</v>
      </c>
      <c r="J13" s="31">
        <f>VLOOKUP(F13,TablasDeDatos!$B$14:$E$16,2,0)*C13</f>
        <v>119014.56</v>
      </c>
      <c r="K13" s="31">
        <f>VLOOKUP(F13,TablasDeDatos!$B$14:$E$16,3,0)*C13</f>
        <v>113347.20000000001</v>
      </c>
      <c r="L13" s="31">
        <f>VLOOKUP(G13,TablasDeDatos!$G$14:$H$17,2,0)*C13</f>
        <v>39671.520000000004</v>
      </c>
      <c r="M13" s="28">
        <f t="shared" si="0"/>
        <v>846422.28</v>
      </c>
      <c r="N13" s="32">
        <f>VLOOKUP(E13,TablasDeDatos!$B$20:$C$21,2,0)*M13</f>
        <v>50785.336799999997</v>
      </c>
      <c r="O13" s="31">
        <f t="shared" si="1"/>
        <v>110034.89640000001</v>
      </c>
      <c r="P13" s="31">
        <f>VLOOKUP(F13,TablasDeDatos!$B$14:$E$16,3,0)*M13</f>
        <v>169284.45600000001</v>
      </c>
      <c r="Q13" s="28">
        <f t="shared" si="2"/>
        <v>516317.59080000001</v>
      </c>
    </row>
    <row r="14" spans="2:17" x14ac:dyDescent="0.25">
      <c r="P14" s="12"/>
    </row>
    <row r="16" spans="2:17" x14ac:dyDescent="0.25">
      <c r="C16">
        <v>1</v>
      </c>
      <c r="D16" s="26" t="s">
        <v>40</v>
      </c>
    </row>
    <row r="17" spans="3:4" x14ac:dyDescent="0.25">
      <c r="C17">
        <v>2</v>
      </c>
      <c r="D17" t="s">
        <v>41</v>
      </c>
    </row>
    <row r="18" spans="3:4" x14ac:dyDescent="0.25">
      <c r="C18">
        <v>3</v>
      </c>
      <c r="D18" t="s">
        <v>42</v>
      </c>
    </row>
    <row r="19" spans="3:4" x14ac:dyDescent="0.25">
      <c r="C19">
        <v>4</v>
      </c>
      <c r="D19" t="s">
        <v>43</v>
      </c>
    </row>
    <row r="20" spans="3:4" x14ac:dyDescent="0.25">
      <c r="C20">
        <v>5</v>
      </c>
      <c r="D20" t="s">
        <v>47</v>
      </c>
    </row>
    <row r="21" spans="3:4" x14ac:dyDescent="0.25">
      <c r="C21">
        <v>6</v>
      </c>
      <c r="D21" t="s">
        <v>49</v>
      </c>
    </row>
    <row r="22" spans="3:4" x14ac:dyDescent="0.25">
      <c r="C22">
        <v>7</v>
      </c>
      <c r="D22" t="s">
        <v>50</v>
      </c>
    </row>
    <row r="23" spans="3:4" x14ac:dyDescent="0.25">
      <c r="C23">
        <v>8</v>
      </c>
      <c r="D23" t="s">
        <v>51</v>
      </c>
    </row>
    <row r="24" spans="3:4" x14ac:dyDescent="0.25">
      <c r="C24">
        <v>9</v>
      </c>
      <c r="D24" t="s">
        <v>52</v>
      </c>
    </row>
  </sheetData>
  <mergeCells count="1">
    <mergeCell ref="B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0020-434F-447C-8E01-0D48202E28E6}">
  <dimension ref="B3:H21"/>
  <sheetViews>
    <sheetView topLeftCell="A7" workbookViewId="0">
      <selection activeCell="E14" sqref="E14"/>
    </sheetView>
  </sheetViews>
  <sheetFormatPr baseColWidth="10" defaultRowHeight="15" x14ac:dyDescent="0.25"/>
  <cols>
    <col min="2" max="3" width="19.7109375" customWidth="1"/>
    <col min="4" max="4" width="21.7109375" bestFit="1" customWidth="1"/>
  </cols>
  <sheetData>
    <row r="3" spans="2:8" x14ac:dyDescent="0.25">
      <c r="B3" t="s">
        <v>2</v>
      </c>
    </row>
    <row r="4" spans="2:8" x14ac:dyDescent="0.25">
      <c r="B4" t="s">
        <v>3</v>
      </c>
    </row>
    <row r="6" spans="2:8" x14ac:dyDescent="0.25">
      <c r="B6" s="4" t="s">
        <v>0</v>
      </c>
      <c r="C6" s="4"/>
      <c r="D6" s="2" t="s">
        <v>1</v>
      </c>
    </row>
    <row r="7" spans="2:8" x14ac:dyDescent="0.25">
      <c r="B7" s="3">
        <v>0</v>
      </c>
      <c r="C7" s="3">
        <v>336055</v>
      </c>
      <c r="D7" s="3">
        <v>13155</v>
      </c>
    </row>
    <row r="8" spans="2:8" x14ac:dyDescent="0.25">
      <c r="B8" s="3">
        <v>336056</v>
      </c>
      <c r="C8" s="3">
        <v>490844</v>
      </c>
      <c r="D8" s="3">
        <v>8073</v>
      </c>
    </row>
    <row r="9" spans="2:8" x14ac:dyDescent="0.25">
      <c r="B9" s="3">
        <v>490845</v>
      </c>
      <c r="C9" s="3">
        <v>765550</v>
      </c>
      <c r="D9" s="3">
        <v>2551</v>
      </c>
    </row>
    <row r="10" spans="2:8" x14ac:dyDescent="0.25">
      <c r="B10" s="3">
        <v>765551</v>
      </c>
      <c r="C10" s="3" t="s">
        <v>4</v>
      </c>
      <c r="D10" s="3">
        <v>0</v>
      </c>
    </row>
    <row r="12" spans="2:8" ht="15.75" thickBot="1" x14ac:dyDescent="0.3"/>
    <row r="13" spans="2:8" ht="15.75" thickBot="1" x14ac:dyDescent="0.3">
      <c r="B13" s="5" t="s">
        <v>10</v>
      </c>
      <c r="C13" s="6" t="s">
        <v>33</v>
      </c>
      <c r="D13" s="6" t="s">
        <v>34</v>
      </c>
      <c r="E13" s="7" t="s">
        <v>17</v>
      </c>
      <c r="G13" s="5" t="s">
        <v>35</v>
      </c>
      <c r="H13" s="7" t="s">
        <v>36</v>
      </c>
    </row>
    <row r="14" spans="2:8" x14ac:dyDescent="0.25">
      <c r="B14" s="8" t="s">
        <v>26</v>
      </c>
      <c r="C14" s="13">
        <v>0.21</v>
      </c>
      <c r="D14" s="13">
        <v>0.2</v>
      </c>
      <c r="E14" s="14">
        <v>0.15</v>
      </c>
      <c r="G14" s="15" t="s">
        <v>22</v>
      </c>
      <c r="H14" s="14">
        <v>7.0000000000000007E-2</v>
      </c>
    </row>
    <row r="15" spans="2:8" x14ac:dyDescent="0.25">
      <c r="B15" s="9" t="s">
        <v>24</v>
      </c>
      <c r="C15" s="16">
        <v>0.3</v>
      </c>
      <c r="D15" s="16">
        <v>0.1</v>
      </c>
      <c r="E15" s="17">
        <v>0.05</v>
      </c>
      <c r="G15" s="18" t="s">
        <v>27</v>
      </c>
      <c r="H15" s="17">
        <v>0.08</v>
      </c>
    </row>
    <row r="16" spans="2:8" ht="15.75" thickBot="1" x14ac:dyDescent="0.3">
      <c r="B16" s="11" t="s">
        <v>21</v>
      </c>
      <c r="C16" s="19">
        <v>0.12</v>
      </c>
      <c r="D16" s="19">
        <v>0.35</v>
      </c>
      <c r="E16" s="20">
        <v>0.12</v>
      </c>
      <c r="G16" s="18" t="s">
        <v>25</v>
      </c>
      <c r="H16" s="17">
        <v>0.1</v>
      </c>
    </row>
    <row r="17" spans="2:8" ht="15.75" thickBot="1" x14ac:dyDescent="0.3">
      <c r="G17" s="21" t="s">
        <v>29</v>
      </c>
      <c r="H17" s="20">
        <v>0.12</v>
      </c>
    </row>
    <row r="18" spans="2:8" ht="15.75" thickBot="1" x14ac:dyDescent="0.3"/>
    <row r="19" spans="2:8" ht="15.75" thickBot="1" x14ac:dyDescent="0.3">
      <c r="B19" s="5" t="s">
        <v>9</v>
      </c>
      <c r="C19" s="7" t="s">
        <v>37</v>
      </c>
      <c r="D19" s="22"/>
      <c r="E19" s="23"/>
      <c r="F19" s="23"/>
    </row>
    <row r="20" spans="2:8" x14ac:dyDescent="0.25">
      <c r="B20" s="8" t="s">
        <v>20</v>
      </c>
      <c r="C20" s="14">
        <v>0.06</v>
      </c>
    </row>
    <row r="21" spans="2:8" x14ac:dyDescent="0.25">
      <c r="B21" s="9" t="s">
        <v>9</v>
      </c>
      <c r="C21" s="17">
        <v>0.08</v>
      </c>
    </row>
  </sheetData>
  <mergeCells count="1"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Desarrollo</vt:lpstr>
      <vt:lpstr>TablasDeDatos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2020-09-23T10:50:58Z</dcterms:created>
  <dcterms:modified xsi:type="dcterms:W3CDTF">2020-09-23T17:34:05Z</dcterms:modified>
</cp:coreProperties>
</file>